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0" windowWidth="15240" windowHeight="5760" activeTab="0"/>
  </bookViews>
  <sheets>
    <sheet name="Mensa Test" sheetId="1" r:id="rId1"/>
    <sheet name="Answers" sheetId="2" r:id="rId2"/>
  </sheets>
  <definedNames>
    <definedName name="_xlnm.Print_Area" localSheetId="1">'Answers'!$A$1:$G$41</definedName>
    <definedName name="_xlnm.Print_Area" localSheetId="0">'Mensa Test'!$A$1:$G$41</definedName>
  </definedNames>
  <calcPr fullCalcOnLoad="1"/>
</workbook>
</file>

<file path=xl/sharedStrings.xml><?xml version="1.0" encoding="utf-8"?>
<sst xmlns="http://schemas.openxmlformats.org/spreadsheetml/2006/main" count="129" uniqueCount="80">
  <si>
    <t>Answer</t>
  </si>
  <si>
    <t>Total :</t>
  </si>
  <si>
    <t>Point</t>
  </si>
  <si>
    <t>Correct Answers</t>
  </si>
  <si>
    <t>http://www.arnodewever.com/quiz</t>
  </si>
  <si>
    <t>mailto:arno@arnodewever.com</t>
  </si>
  <si>
    <t>http://myweb.ecomplanet.com/SUMM6365/</t>
  </si>
  <si>
    <t>Help :</t>
  </si>
  <si>
    <t>Fixes and updates :</t>
  </si>
  <si>
    <t>24 H in a D</t>
  </si>
  <si>
    <t>26 L of the A</t>
  </si>
  <si>
    <t>7 D of the W</t>
  </si>
  <si>
    <t>7 W of the W</t>
  </si>
  <si>
    <t>12 S of the Z</t>
  </si>
  <si>
    <t>66 B of the B</t>
  </si>
  <si>
    <t>52 C in a P (WJs)</t>
  </si>
  <si>
    <t>18 H on a G C</t>
  </si>
  <si>
    <t>39 B of the O T</t>
  </si>
  <si>
    <t>5 T on a F</t>
  </si>
  <si>
    <t>90 D in a R A</t>
  </si>
  <si>
    <t>3 B M (S H T R)</t>
  </si>
  <si>
    <t>32 is the T in D F at which W F</t>
  </si>
  <si>
    <t>15 P in a R T</t>
  </si>
  <si>
    <t>3 W on a T</t>
  </si>
  <si>
    <t>11 P in a F (S) T</t>
  </si>
  <si>
    <t>12 M in a Y</t>
  </si>
  <si>
    <t>8 T on a O</t>
  </si>
  <si>
    <t>29 D in F in a L Y</t>
  </si>
  <si>
    <t>27 B in the N T</t>
  </si>
  <si>
    <t>365 D in a Y</t>
  </si>
  <si>
    <t>13 L in a B D</t>
  </si>
  <si>
    <t>52 W in a Y</t>
  </si>
  <si>
    <t>9 L of a C</t>
  </si>
  <si>
    <t>23 P of C in the H B</t>
  </si>
  <si>
    <t>64 S on a C B</t>
  </si>
  <si>
    <t>6 B to an O in C</t>
  </si>
  <si>
    <t>1000 Y in a M</t>
  </si>
  <si>
    <t>15 M on a D M C</t>
  </si>
  <si>
    <t>Mensa Test - checked by Gav &amp; Arno</t>
  </si>
  <si>
    <t>You have to work out what the letters mean. See No 0 as an example. According to MENSA, if you get 23 of these, you are a "genius". Only 2 MENSA members achieved full marks. See how well you do.</t>
  </si>
  <si>
    <t>100 C in a E</t>
  </si>
  <si>
    <t>Question</t>
  </si>
  <si>
    <t>mailto:GavinJSummers@Yahoo.co.uk</t>
  </si>
  <si>
    <t>13 S in the U S F</t>
  </si>
  <si>
    <t>13 is U F S</t>
  </si>
  <si>
    <t>60 M in an H</t>
  </si>
  <si>
    <t>Version 1.0.4                    32 Clues</t>
  </si>
  <si>
    <t>15 men on a dead mans chest</t>
  </si>
  <si>
    <t>1000 years in a millenium</t>
  </si>
  <si>
    <t>6 Balls to an Over in Cricket</t>
  </si>
  <si>
    <t>64 squares on a chess board</t>
  </si>
  <si>
    <t>23 Pairs of chromosomes in the Human Body</t>
  </si>
  <si>
    <t>60 minutes in an hour</t>
  </si>
  <si>
    <t>9 lives of a cat</t>
  </si>
  <si>
    <t>52 weeks in a year</t>
  </si>
  <si>
    <t>13 loaves in a bakers dozen</t>
  </si>
  <si>
    <t>365 days in a year</t>
  </si>
  <si>
    <t>27 books in the new testament</t>
  </si>
  <si>
    <t>29 days in february in a leap year</t>
  </si>
  <si>
    <t>8 tentacles on a octopus</t>
  </si>
  <si>
    <t>13 is unlucky for some</t>
  </si>
  <si>
    <t>12 months in a year</t>
  </si>
  <si>
    <t>11 players in a football (soccer) team</t>
  </si>
  <si>
    <t>100 cents in a euro</t>
  </si>
  <si>
    <t>3 wheels on a tricycle</t>
  </si>
  <si>
    <t>15 players in a rugby team</t>
  </si>
  <si>
    <t>32 is the temperature in degrees fahrenheit at which water freezes</t>
  </si>
  <si>
    <t>3 Blind Mice (See How They Run)</t>
  </si>
  <si>
    <t>90 degrees in a right angle</t>
  </si>
  <si>
    <t>5 toes on a foot</t>
  </si>
  <si>
    <t>39 books of the old testament</t>
  </si>
  <si>
    <t>18 holes on a golf course</t>
  </si>
  <si>
    <t>13 stripes in the united states flag</t>
  </si>
  <si>
    <t>52 cards in a pack (without jokers)</t>
  </si>
  <si>
    <t>66 books of the bible</t>
  </si>
  <si>
    <t>12 signs of the zodiac</t>
  </si>
  <si>
    <t>7 wonders of the world</t>
  </si>
  <si>
    <t>7 days of the week</t>
  </si>
  <si>
    <t>26 letters of the alphabet</t>
  </si>
  <si>
    <t>24 HOURS IN A DAY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</si>
</sst>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double"/>
      <sz val="10"/>
      <name val="Arial"/>
      <family val="2"/>
    </font>
    <font>
      <b/>
      <u val="single"/>
      <sz val="10"/>
      <color indexed="12"/>
      <name val="Arial"/>
      <family val="2"/>
    </font>
    <font>
      <b/>
      <u val="double"/>
      <sz val="12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0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 vertical="center"/>
      <protection locked="0"/>
    </xf>
    <xf numFmtId="0" fontId="0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6" fillId="34" borderId="0" xfId="0" applyFont="1" applyFill="1" applyAlignment="1" applyProtection="1">
      <alignment/>
      <protection hidden="1"/>
    </xf>
    <xf numFmtId="0" fontId="4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 horizontal="center" vertical="center"/>
      <protection hidden="1"/>
    </xf>
    <xf numFmtId="0" fontId="0" fillId="34" borderId="0" xfId="0" applyFont="1" applyFill="1" applyAlignment="1" applyProtection="1">
      <alignment vertical="center" wrapText="1"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34" borderId="0" xfId="0" applyFont="1" applyFill="1" applyAlignment="1" applyProtection="1">
      <alignment horizontal="left"/>
      <protection hidden="1"/>
    </xf>
    <xf numFmtId="0" fontId="5" fillId="34" borderId="0" xfId="0" applyFont="1" applyFill="1" applyBorder="1" applyAlignment="1" applyProtection="1">
      <alignment horizontal="right"/>
      <protection hidden="1"/>
    </xf>
    <xf numFmtId="0" fontId="0" fillId="34" borderId="0" xfId="0" applyFill="1" applyBorder="1" applyAlignment="1" applyProtection="1">
      <alignment/>
      <protection hidden="1"/>
    </xf>
    <xf numFmtId="0" fontId="3" fillId="35" borderId="15" xfId="0" applyFont="1" applyFill="1" applyBorder="1" applyAlignment="1" applyProtection="1">
      <alignment horizontal="center"/>
      <protection hidden="1"/>
    </xf>
    <xf numFmtId="0" fontId="0" fillId="33" borderId="16" xfId="0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8" xfId="0" applyFont="1" applyFill="1" applyBorder="1" applyAlignment="1" applyProtection="1">
      <alignment horizontal="center"/>
      <protection hidden="1"/>
    </xf>
    <xf numFmtId="0" fontId="0" fillId="33" borderId="19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4" fillId="33" borderId="0" xfId="0" applyFont="1" applyFill="1" applyAlignment="1" applyProtection="1">
      <alignment/>
      <protection hidden="1"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8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7" fillId="34" borderId="0" xfId="53" applyFont="1" applyFill="1" applyAlignment="1" applyProtection="1">
      <alignment horizont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/>
      <protection/>
    </xf>
    <xf numFmtId="0" fontId="3" fillId="35" borderId="23" xfId="0" applyFont="1" applyFill="1" applyBorder="1" applyAlignment="1" applyProtection="1">
      <alignment horizontal="center"/>
      <protection/>
    </xf>
    <xf numFmtId="0" fontId="3" fillId="35" borderId="24" xfId="0" applyFont="1" applyFill="1" applyBorder="1" applyAlignment="1" applyProtection="1">
      <alignment horizontal="center"/>
      <protection/>
    </xf>
    <xf numFmtId="0" fontId="3" fillId="35" borderId="24" xfId="0" applyFont="1" applyFill="1" applyBorder="1" applyAlignment="1" applyProtection="1">
      <alignment/>
      <protection/>
    </xf>
    <xf numFmtId="0" fontId="10" fillId="34" borderId="0" xfId="0" applyFont="1" applyFill="1" applyAlignment="1" applyProtection="1">
      <alignment horizontal="right"/>
      <protection/>
    </xf>
    <xf numFmtId="0" fontId="0" fillId="34" borderId="0" xfId="0" applyFill="1" applyAlignment="1" applyProtection="1">
      <alignment/>
      <protection/>
    </xf>
    <xf numFmtId="0" fontId="10" fillId="34" borderId="0" xfId="0" applyFont="1" applyFill="1" applyAlignment="1" applyProtection="1">
      <alignment horizontal="right" vertical="center"/>
      <protection/>
    </xf>
    <xf numFmtId="0" fontId="5" fillId="35" borderId="15" xfId="0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 vertical="center"/>
      <protection hidden="1"/>
    </xf>
    <xf numFmtId="0" fontId="3" fillId="35" borderId="22" xfId="0" applyFont="1" applyFill="1" applyBorder="1" applyAlignment="1" applyProtection="1">
      <alignment horizontal="center"/>
      <protection hidden="1"/>
    </xf>
    <xf numFmtId="0" fontId="3" fillId="35" borderId="24" xfId="0" applyFont="1" applyFill="1" applyBorder="1" applyAlignment="1" applyProtection="1">
      <alignment/>
      <protection hidden="1"/>
    </xf>
    <xf numFmtId="0" fontId="5" fillId="35" borderId="15" xfId="0" applyFont="1" applyFill="1" applyBorder="1" applyAlignment="1" applyProtection="1">
      <alignment horizontal="right"/>
      <protection hidden="1"/>
    </xf>
    <xf numFmtId="0" fontId="0" fillId="35" borderId="22" xfId="0" applyFill="1" applyBorder="1" applyAlignment="1" applyProtection="1">
      <alignment/>
      <protection hidden="1"/>
    </xf>
    <xf numFmtId="0" fontId="0" fillId="35" borderId="22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 vertical="center"/>
      <protection/>
    </xf>
    <xf numFmtId="0" fontId="11" fillId="34" borderId="0" xfId="0" applyFont="1" applyFill="1" applyAlignment="1" applyProtection="1">
      <alignment vertical="center" wrapText="1"/>
      <protection hidden="1"/>
    </xf>
    <xf numFmtId="0" fontId="11" fillId="0" borderId="0" xfId="0" applyFont="1" applyAlignment="1" applyProtection="1">
      <alignment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nodewever.com/quiz" TargetMode="External" /><Relationship Id="rId2" Type="http://schemas.openxmlformats.org/officeDocument/2006/relationships/hyperlink" Target="http://myweb.ecomplanet.com/SUMM6365/mycustompage0002.htm" TargetMode="External" /><Relationship Id="rId3" Type="http://schemas.openxmlformats.org/officeDocument/2006/relationships/hyperlink" Target="mailto:arno@arnodewever.com?subject=Mensa%20Test%20V1" TargetMode="External" /><Relationship Id="rId4" Type="http://schemas.openxmlformats.org/officeDocument/2006/relationships/hyperlink" Target="mailto:GavinJSummers@Yahoo.co.uk?subject=Mensa%20Test%20V1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rnodewever.com/quiz" TargetMode="External" /><Relationship Id="rId2" Type="http://schemas.openxmlformats.org/officeDocument/2006/relationships/hyperlink" Target="http://myweb.ecomplanet.com/SUMM6365/mycustompage0002.htm" TargetMode="External" /><Relationship Id="rId3" Type="http://schemas.openxmlformats.org/officeDocument/2006/relationships/hyperlink" Target="mailto:arno@arnodewever.com?subject=Mensa%20Test%20V1" TargetMode="External" /><Relationship Id="rId4" Type="http://schemas.openxmlformats.org/officeDocument/2006/relationships/hyperlink" Target="mailto:GavinJSummers@Yahoo.co.uk?subject=Mensa%20Test%20V1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9.140625" style="27" customWidth="1"/>
    <col min="2" max="2" width="58.8515625" style="1" customWidth="1"/>
    <col min="3" max="3" width="33.57421875" style="28" customWidth="1"/>
    <col min="4" max="4" width="3.421875" style="2" hidden="1" customWidth="1"/>
    <col min="5" max="5" width="7.421875" style="1" hidden="1" customWidth="1"/>
    <col min="6" max="6" width="9.421875" style="2" customWidth="1"/>
    <col min="7" max="7" width="41.28125" style="2" customWidth="1"/>
    <col min="8" max="8" width="1.421875" style="2" customWidth="1"/>
    <col min="9" max="16384" width="9.140625" style="2" customWidth="1"/>
  </cols>
  <sheetData>
    <row r="1" spans="1:7" s="9" customFormat="1" ht="15.75">
      <c r="A1" s="12"/>
      <c r="B1" s="31" t="s">
        <v>38</v>
      </c>
      <c r="C1" s="32" t="s">
        <v>46</v>
      </c>
      <c r="E1" s="8"/>
      <c r="F1" s="40" t="s">
        <v>7</v>
      </c>
      <c r="G1" s="33" t="s">
        <v>42</v>
      </c>
    </row>
    <row r="2" spans="1:7" s="9" customFormat="1" ht="12.75">
      <c r="A2" s="12"/>
      <c r="B2" s="13"/>
      <c r="C2" s="14"/>
      <c r="E2" s="8"/>
      <c r="F2" s="41"/>
      <c r="G2" s="33" t="s">
        <v>5</v>
      </c>
    </row>
    <row r="3" spans="1:3" s="17" customFormat="1" ht="40.5" customHeight="1">
      <c r="A3" s="15"/>
      <c r="B3" s="51" t="s">
        <v>39</v>
      </c>
      <c r="C3" s="52"/>
    </row>
    <row r="4" spans="1:7" s="17" customFormat="1" ht="12.75">
      <c r="A4" s="15"/>
      <c r="B4" s="16"/>
      <c r="F4" s="42" t="s">
        <v>8</v>
      </c>
      <c r="G4" s="33" t="s">
        <v>4</v>
      </c>
    </row>
    <row r="5" spans="1:7" s="17" customFormat="1" ht="12.75">
      <c r="A5" s="15"/>
      <c r="B5" s="44" t="str">
        <f>IF(F41=32,"CONGRATULATIONS!!! You have completed the Mensa Test!"," ")</f>
        <v> </v>
      </c>
      <c r="F5" s="50"/>
      <c r="G5" s="33" t="s">
        <v>6</v>
      </c>
    </row>
    <row r="6" spans="1:6" s="9" customFormat="1" ht="13.5" thickBot="1">
      <c r="A6" s="18"/>
      <c r="B6" s="8"/>
      <c r="C6" s="19"/>
      <c r="D6" s="20"/>
      <c r="E6" s="10"/>
      <c r="F6" s="11"/>
    </row>
    <row r="7" spans="1:7" ht="13.5" thickBot="1">
      <c r="A7" s="21"/>
      <c r="B7" s="36" t="s">
        <v>41</v>
      </c>
      <c r="C7" s="37" t="s">
        <v>0</v>
      </c>
      <c r="D7" s="36"/>
      <c r="E7" s="38" t="s">
        <v>2</v>
      </c>
      <c r="F7" s="43">
        <f>E41</f>
        <v>0</v>
      </c>
      <c r="G7" s="39" t="s">
        <v>3</v>
      </c>
    </row>
    <row r="8" spans="1:7" s="23" customFormat="1" ht="18" customHeight="1">
      <c r="A8" s="34">
        <v>0</v>
      </c>
      <c r="B8" s="29" t="s">
        <v>9</v>
      </c>
      <c r="C8" s="6"/>
      <c r="D8" s="22"/>
      <c r="E8" s="3"/>
      <c r="F8" s="3" t="str">
        <f>IF(C8="24 HOURS IN A DAY","Correct"," ")</f>
        <v> </v>
      </c>
      <c r="G8" s="4"/>
    </row>
    <row r="9" spans="1:7" s="23" customFormat="1" ht="18" customHeight="1">
      <c r="A9" s="35">
        <f>A8+1</f>
        <v>1</v>
      </c>
      <c r="B9" s="30" t="s">
        <v>10</v>
      </c>
      <c r="C9" s="7"/>
      <c r="D9" s="24"/>
      <c r="E9" s="5">
        <f aca="true" t="shared" si="0" ref="E9:E40">IF(F9="Correct",1,0)</f>
        <v>0</v>
      </c>
      <c r="F9" s="5" t="str">
        <f>IF(C9="26 LETTERS OF THE ALPHABET","Correct"," ")</f>
        <v> </v>
      </c>
      <c r="G9" s="4"/>
    </row>
    <row r="10" spans="1:7" s="23" customFormat="1" ht="18" customHeight="1">
      <c r="A10" s="35">
        <f aca="true" t="shared" si="1" ref="A10:A40">A9+1</f>
        <v>2</v>
      </c>
      <c r="B10" s="30" t="s">
        <v>11</v>
      </c>
      <c r="C10" s="7"/>
      <c r="D10" s="24"/>
      <c r="E10" s="5">
        <f t="shared" si="0"/>
        <v>0</v>
      </c>
      <c r="F10" s="5" t="str">
        <f>IF(C10="7 DAYS OF THE WEEK","Correct"," ")</f>
        <v> </v>
      </c>
      <c r="G10" s="4"/>
    </row>
    <row r="11" spans="1:7" s="23" customFormat="1" ht="18" customHeight="1">
      <c r="A11" s="35">
        <f t="shared" si="1"/>
        <v>3</v>
      </c>
      <c r="B11" s="30" t="s">
        <v>12</v>
      </c>
      <c r="C11" s="7"/>
      <c r="D11" s="24"/>
      <c r="E11" s="5">
        <f t="shared" si="0"/>
        <v>0</v>
      </c>
      <c r="F11" s="5" t="str">
        <f>IF(C11="7 WONDERS OF THE WORLD","Correct"," ")</f>
        <v> </v>
      </c>
      <c r="G11" s="4"/>
    </row>
    <row r="12" spans="1:7" s="23" customFormat="1" ht="18" customHeight="1">
      <c r="A12" s="35">
        <f t="shared" si="1"/>
        <v>4</v>
      </c>
      <c r="B12" s="30" t="s">
        <v>13</v>
      </c>
      <c r="C12" s="7"/>
      <c r="D12" s="24"/>
      <c r="E12" s="5">
        <f t="shared" si="0"/>
        <v>0</v>
      </c>
      <c r="F12" s="5" t="str">
        <f>IF(C12="12 SIGNS OF THE ZODIAC","Correct"," ")</f>
        <v> </v>
      </c>
      <c r="G12" s="4"/>
    </row>
    <row r="13" spans="1:7" s="23" customFormat="1" ht="18" customHeight="1">
      <c r="A13" s="35">
        <f t="shared" si="1"/>
        <v>5</v>
      </c>
      <c r="B13" s="30" t="s">
        <v>14</v>
      </c>
      <c r="C13" s="7"/>
      <c r="D13" s="24"/>
      <c r="E13" s="5">
        <f t="shared" si="0"/>
        <v>0</v>
      </c>
      <c r="F13" s="5" t="str">
        <f>IF(C13="66 BOOKS OF THE BIBLE","Correct"," ")</f>
        <v> </v>
      </c>
      <c r="G13" s="4"/>
    </row>
    <row r="14" spans="1:7" s="23" customFormat="1" ht="18" customHeight="1">
      <c r="A14" s="35">
        <f t="shared" si="1"/>
        <v>6</v>
      </c>
      <c r="B14" s="30" t="s">
        <v>15</v>
      </c>
      <c r="C14" s="7"/>
      <c r="D14" s="24"/>
      <c r="E14" s="5">
        <f t="shared" si="0"/>
        <v>0</v>
      </c>
      <c r="F14" s="5" t="str">
        <f>IF(C14="52 CARDS IN A PACK (WITHOUT JOKERS)","Correct"," ")</f>
        <v> </v>
      </c>
      <c r="G14" s="4"/>
    </row>
    <row r="15" spans="1:7" s="23" customFormat="1" ht="18" customHeight="1">
      <c r="A15" s="35">
        <f t="shared" si="1"/>
        <v>7</v>
      </c>
      <c r="B15" s="30" t="s">
        <v>43</v>
      </c>
      <c r="C15" s="7"/>
      <c r="D15" s="24"/>
      <c r="E15" s="5">
        <f t="shared" si="0"/>
        <v>0</v>
      </c>
      <c r="F15" s="5" t="str">
        <f>IF(C15="13 STRIPES IN THE UNITED STATES FLAG","Correct"," ")</f>
        <v> </v>
      </c>
      <c r="G15" s="4"/>
    </row>
    <row r="16" spans="1:7" s="23" customFormat="1" ht="18" customHeight="1">
      <c r="A16" s="35">
        <f t="shared" si="1"/>
        <v>8</v>
      </c>
      <c r="B16" s="30" t="s">
        <v>16</v>
      </c>
      <c r="C16" s="7"/>
      <c r="D16" s="24"/>
      <c r="E16" s="5">
        <f t="shared" si="0"/>
        <v>0</v>
      </c>
      <c r="F16" s="5" t="str">
        <f>IF(C16="18 HOLES ON A GOLF COURSE","Correct"," ")</f>
        <v> </v>
      </c>
      <c r="G16" s="4"/>
    </row>
    <row r="17" spans="1:7" s="23" customFormat="1" ht="18" customHeight="1">
      <c r="A17" s="35">
        <f t="shared" si="1"/>
        <v>9</v>
      </c>
      <c r="B17" s="30" t="s">
        <v>17</v>
      </c>
      <c r="C17" s="7"/>
      <c r="D17" s="24"/>
      <c r="E17" s="5">
        <f t="shared" si="0"/>
        <v>0</v>
      </c>
      <c r="F17" s="5" t="str">
        <f>IF(C17="39 BOOKS OF THE OLD TESTAMENT","Correct"," ")</f>
        <v> </v>
      </c>
      <c r="G17" s="4"/>
    </row>
    <row r="18" spans="1:7" s="23" customFormat="1" ht="18" customHeight="1">
      <c r="A18" s="35">
        <f t="shared" si="1"/>
        <v>10</v>
      </c>
      <c r="B18" s="30" t="s">
        <v>18</v>
      </c>
      <c r="C18" s="7"/>
      <c r="D18" s="24"/>
      <c r="E18" s="5">
        <f t="shared" si="0"/>
        <v>0</v>
      </c>
      <c r="F18" s="5" t="str">
        <f>IF(C18="5 TOES ON A FOOT","Correct"," ")</f>
        <v> </v>
      </c>
      <c r="G18" s="4"/>
    </row>
    <row r="19" spans="1:7" s="23" customFormat="1" ht="18" customHeight="1">
      <c r="A19" s="35">
        <f t="shared" si="1"/>
        <v>11</v>
      </c>
      <c r="B19" s="30" t="s">
        <v>19</v>
      </c>
      <c r="C19" s="7"/>
      <c r="D19" s="24"/>
      <c r="E19" s="5">
        <f t="shared" si="0"/>
        <v>0</v>
      </c>
      <c r="F19" s="5" t="str">
        <f>IF(C19="90 DEGREES IN A RIGHT ANGLE","Correct"," ")</f>
        <v> </v>
      </c>
      <c r="G19" s="4"/>
    </row>
    <row r="20" spans="1:7" s="23" customFormat="1" ht="18" customHeight="1">
      <c r="A20" s="35">
        <f t="shared" si="1"/>
        <v>12</v>
      </c>
      <c r="B20" s="30" t="s">
        <v>20</v>
      </c>
      <c r="C20" s="7"/>
      <c r="D20" s="24"/>
      <c r="E20" s="5">
        <f t="shared" si="0"/>
        <v>0</v>
      </c>
      <c r="F20" s="5" t="str">
        <f>IF(C20="3 BLIND MICE (SEE HOW THEY RUN)","Correct"," ")</f>
        <v> </v>
      </c>
      <c r="G20" s="4"/>
    </row>
    <row r="21" spans="1:7" s="23" customFormat="1" ht="18" customHeight="1">
      <c r="A21" s="35">
        <f t="shared" si="1"/>
        <v>13</v>
      </c>
      <c r="B21" s="30" t="s">
        <v>21</v>
      </c>
      <c r="C21" s="7"/>
      <c r="D21" s="24"/>
      <c r="E21" s="5">
        <f t="shared" si="0"/>
        <v>0</v>
      </c>
      <c r="F21" s="5" t="str">
        <f>IF(C21="32 IS THE TEMPERATURE IN DEGREES FAHRENHEIT AT WHICH WATER FREEZES","Correct"," ")</f>
        <v> </v>
      </c>
      <c r="G21" s="4"/>
    </row>
    <row r="22" spans="1:7" s="23" customFormat="1" ht="18" customHeight="1">
      <c r="A22" s="35">
        <f t="shared" si="1"/>
        <v>14</v>
      </c>
      <c r="B22" s="30" t="s">
        <v>22</v>
      </c>
      <c r="C22" s="7"/>
      <c r="D22" s="24"/>
      <c r="E22" s="5">
        <f t="shared" si="0"/>
        <v>0</v>
      </c>
      <c r="F22" s="5" t="str">
        <f>IF(C22="15 PLAYERS IN A RUGBY TEAM","Correct"," ")</f>
        <v> </v>
      </c>
      <c r="G22" s="4"/>
    </row>
    <row r="23" spans="1:7" s="23" customFormat="1" ht="18" customHeight="1">
      <c r="A23" s="35">
        <f t="shared" si="1"/>
        <v>15</v>
      </c>
      <c r="B23" s="30" t="s">
        <v>23</v>
      </c>
      <c r="C23" s="7"/>
      <c r="D23" s="24"/>
      <c r="E23" s="5">
        <f t="shared" si="0"/>
        <v>0</v>
      </c>
      <c r="F23" s="5" t="str">
        <f>IF(C23="3 WHEELS ON A TRICYCLE","Correct"," ")</f>
        <v> </v>
      </c>
      <c r="G23" s="4"/>
    </row>
    <row r="24" spans="1:7" s="23" customFormat="1" ht="18" customHeight="1">
      <c r="A24" s="35">
        <f t="shared" si="1"/>
        <v>16</v>
      </c>
      <c r="B24" s="30" t="s">
        <v>40</v>
      </c>
      <c r="C24" s="7"/>
      <c r="D24" s="24"/>
      <c r="E24" s="5">
        <f t="shared" si="0"/>
        <v>0</v>
      </c>
      <c r="F24" s="5" t="str">
        <f>IF(C24="100 CENTS IN A EURO","Correct"," ")</f>
        <v> </v>
      </c>
      <c r="G24" s="4"/>
    </row>
    <row r="25" spans="1:7" s="23" customFormat="1" ht="18" customHeight="1">
      <c r="A25" s="35">
        <f t="shared" si="1"/>
        <v>17</v>
      </c>
      <c r="B25" s="30" t="s">
        <v>24</v>
      </c>
      <c r="C25" s="7"/>
      <c r="D25" s="24"/>
      <c r="E25" s="5">
        <f t="shared" si="0"/>
        <v>0</v>
      </c>
      <c r="F25" s="5" t="str">
        <f>IF(C25="11 PLAYERS IN A FOOTBALL (SOCCER) TEAM","Correct"," ")</f>
        <v> </v>
      </c>
      <c r="G25" s="4"/>
    </row>
    <row r="26" spans="1:7" s="23" customFormat="1" ht="18" customHeight="1">
      <c r="A26" s="35">
        <f t="shared" si="1"/>
        <v>18</v>
      </c>
      <c r="B26" s="30" t="s">
        <v>25</v>
      </c>
      <c r="C26" s="7"/>
      <c r="D26" s="24"/>
      <c r="E26" s="5">
        <f t="shared" si="0"/>
        <v>0</v>
      </c>
      <c r="F26" s="5" t="str">
        <f>IF(C26="12 MONTHS IN A YEAR","Correct"," ")</f>
        <v> </v>
      </c>
      <c r="G26" s="4"/>
    </row>
    <row r="27" spans="1:7" s="23" customFormat="1" ht="18" customHeight="1">
      <c r="A27" s="35">
        <f t="shared" si="1"/>
        <v>19</v>
      </c>
      <c r="B27" s="30" t="s">
        <v>44</v>
      </c>
      <c r="C27" s="7"/>
      <c r="D27" s="24"/>
      <c r="E27" s="5">
        <f t="shared" si="0"/>
        <v>0</v>
      </c>
      <c r="F27" s="5">
        <f>IF(OR(C27="13 IS UNLUCKY FOR SOME"),"Correct",IF(OR(C27="13 = UNLUCKY FOR SOME"),"Correct",IF(OR(C27="13=UNLUCKY FOR SOME"),"Correct","")))</f>
      </c>
      <c r="G27" s="4"/>
    </row>
    <row r="28" spans="1:7" s="23" customFormat="1" ht="18" customHeight="1">
      <c r="A28" s="35">
        <f t="shared" si="1"/>
        <v>20</v>
      </c>
      <c r="B28" s="30" t="s">
        <v>26</v>
      </c>
      <c r="C28" s="7"/>
      <c r="D28" s="24"/>
      <c r="E28" s="5">
        <f t="shared" si="0"/>
        <v>0</v>
      </c>
      <c r="F28" s="5">
        <f>IF(OR(C28="8 TENTACLES ON A OCTOPUS"),"Correct",IF(OR(C28="8 TENTACLES ON AN OCTOPUS"),"Correct",""))</f>
      </c>
      <c r="G28" s="4"/>
    </row>
    <row r="29" spans="1:7" s="23" customFormat="1" ht="18" customHeight="1">
      <c r="A29" s="35">
        <f t="shared" si="1"/>
        <v>21</v>
      </c>
      <c r="B29" s="30" t="s">
        <v>27</v>
      </c>
      <c r="C29" s="7"/>
      <c r="D29" s="24"/>
      <c r="E29" s="5">
        <f t="shared" si="0"/>
        <v>0</v>
      </c>
      <c r="F29" s="5" t="str">
        <f>IF(C29="29 DAYS IN FEBRUARY IN A LEAP YEAR","Correct"," ")</f>
        <v> </v>
      </c>
      <c r="G29" s="4"/>
    </row>
    <row r="30" spans="1:7" s="23" customFormat="1" ht="18" customHeight="1">
      <c r="A30" s="35">
        <f t="shared" si="1"/>
        <v>22</v>
      </c>
      <c r="B30" s="30" t="s">
        <v>28</v>
      </c>
      <c r="C30" s="7"/>
      <c r="D30" s="24"/>
      <c r="E30" s="5">
        <f t="shared" si="0"/>
        <v>0</v>
      </c>
      <c r="F30" s="5" t="str">
        <f>IF(C30="27 BOOKS IN THE NEW TESTAMENT","Correct"," ")</f>
        <v> </v>
      </c>
      <c r="G30" s="4"/>
    </row>
    <row r="31" spans="1:7" s="23" customFormat="1" ht="18" customHeight="1">
      <c r="A31" s="35">
        <f t="shared" si="1"/>
        <v>23</v>
      </c>
      <c r="B31" s="30" t="s">
        <v>29</v>
      </c>
      <c r="C31" s="7"/>
      <c r="D31" s="24"/>
      <c r="E31" s="5">
        <f t="shared" si="0"/>
        <v>0</v>
      </c>
      <c r="F31" s="5" t="str">
        <f>IF(C31="365 DAYS IN A YEAR","Correct"," ")</f>
        <v> </v>
      </c>
      <c r="G31" s="4"/>
    </row>
    <row r="32" spans="1:7" s="23" customFormat="1" ht="18" customHeight="1">
      <c r="A32" s="35">
        <f t="shared" si="1"/>
        <v>24</v>
      </c>
      <c r="B32" s="30" t="s">
        <v>30</v>
      </c>
      <c r="C32" s="7"/>
      <c r="D32" s="24"/>
      <c r="E32" s="5">
        <f t="shared" si="0"/>
        <v>0</v>
      </c>
      <c r="F32" s="5" t="str">
        <f>IF(C32="13 LOAVES IN A BAKERS DOZEN","Correct"," ")</f>
        <v> </v>
      </c>
      <c r="G32" s="4"/>
    </row>
    <row r="33" spans="1:7" s="23" customFormat="1" ht="18" customHeight="1">
      <c r="A33" s="35">
        <f t="shared" si="1"/>
        <v>25</v>
      </c>
      <c r="B33" s="30" t="s">
        <v>31</v>
      </c>
      <c r="C33" s="7"/>
      <c r="D33" s="24"/>
      <c r="E33" s="5">
        <f t="shared" si="0"/>
        <v>0</v>
      </c>
      <c r="F33" s="5" t="str">
        <f>IF(C33="52 WEEKS IN A YEAR","Correct"," ")</f>
        <v> </v>
      </c>
      <c r="G33" s="4"/>
    </row>
    <row r="34" spans="1:7" s="23" customFormat="1" ht="18" customHeight="1">
      <c r="A34" s="35">
        <f t="shared" si="1"/>
        <v>26</v>
      </c>
      <c r="B34" s="30" t="s">
        <v>32</v>
      </c>
      <c r="C34" s="7"/>
      <c r="D34" s="24"/>
      <c r="E34" s="5">
        <f t="shared" si="0"/>
        <v>0</v>
      </c>
      <c r="F34" s="5" t="str">
        <f>IF(C34="9 LIVES OF A CAT","Correct"," ")</f>
        <v> </v>
      </c>
      <c r="G34" s="4"/>
    </row>
    <row r="35" spans="1:7" s="23" customFormat="1" ht="18" customHeight="1">
      <c r="A35" s="35">
        <f t="shared" si="1"/>
        <v>27</v>
      </c>
      <c r="B35" s="30" t="s">
        <v>45</v>
      </c>
      <c r="C35" s="7"/>
      <c r="D35" s="24"/>
      <c r="E35" s="5">
        <f t="shared" si="0"/>
        <v>0</v>
      </c>
      <c r="F35" s="5">
        <f>IF(OR(C35="60 MINUTES IN A HOUR"),"Correct",IF(OR(C35="60 MINUTES IN AN HOUR"),"Correct",""))</f>
      </c>
      <c r="G35" s="4"/>
    </row>
    <row r="36" spans="1:7" s="23" customFormat="1" ht="18" customHeight="1">
      <c r="A36" s="35">
        <f t="shared" si="1"/>
        <v>28</v>
      </c>
      <c r="B36" s="30" t="s">
        <v>33</v>
      </c>
      <c r="C36" s="7"/>
      <c r="D36" s="24"/>
      <c r="E36" s="5">
        <f t="shared" si="0"/>
        <v>0</v>
      </c>
      <c r="F36" s="5" t="str">
        <f>IF(C36="23 PAIRS OF CHROMOSOMES IN THE HUMAN BODY","Correct"," ")</f>
        <v> </v>
      </c>
      <c r="G36" s="4"/>
    </row>
    <row r="37" spans="1:7" s="23" customFormat="1" ht="18" customHeight="1">
      <c r="A37" s="35">
        <f t="shared" si="1"/>
        <v>29</v>
      </c>
      <c r="B37" s="30" t="s">
        <v>34</v>
      </c>
      <c r="C37" s="7"/>
      <c r="D37" s="24"/>
      <c r="E37" s="5">
        <f t="shared" si="0"/>
        <v>0</v>
      </c>
      <c r="F37" s="5" t="str">
        <f>IF(C37="64 SQUARES ON A CHESS BOARD","Correct"," ")</f>
        <v> </v>
      </c>
      <c r="G37" s="4"/>
    </row>
    <row r="38" spans="1:7" s="23" customFormat="1" ht="18" customHeight="1">
      <c r="A38" s="35">
        <f t="shared" si="1"/>
        <v>30</v>
      </c>
      <c r="B38" s="30" t="s">
        <v>35</v>
      </c>
      <c r="C38" s="7"/>
      <c r="D38" s="24"/>
      <c r="E38" s="5">
        <f t="shared" si="0"/>
        <v>0</v>
      </c>
      <c r="F38" s="5" t="str">
        <f>IF(C38="6 BALLS TO AN OVER IN CRICKET","Correct"," ")</f>
        <v> </v>
      </c>
      <c r="G38" s="4"/>
    </row>
    <row r="39" spans="1:7" s="23" customFormat="1" ht="18" customHeight="1">
      <c r="A39" s="35">
        <f t="shared" si="1"/>
        <v>31</v>
      </c>
      <c r="B39" s="30" t="s">
        <v>36</v>
      </c>
      <c r="C39" s="7"/>
      <c r="D39" s="24"/>
      <c r="E39" s="5">
        <f t="shared" si="0"/>
        <v>0</v>
      </c>
      <c r="F39" s="5" t="str">
        <f>IF(C39="1000 YEARS IN A MILLENIUM","Correct"," ")</f>
        <v> </v>
      </c>
      <c r="G39" s="4"/>
    </row>
    <row r="40" spans="1:7" s="23" customFormat="1" ht="18" customHeight="1" thickBot="1">
      <c r="A40" s="35">
        <f t="shared" si="1"/>
        <v>32</v>
      </c>
      <c r="B40" s="30" t="s">
        <v>37</v>
      </c>
      <c r="C40" s="7"/>
      <c r="D40" s="24"/>
      <c r="E40" s="5">
        <f t="shared" si="0"/>
        <v>0</v>
      </c>
      <c r="F40" s="5">
        <f>IF(OR(C40="15 MEN ON A DEAD MANS CHEST"),"Correct",IF(OR(C40="15 MEN ON A DEAD MAN'S CHEST"),"Correct",""))</f>
      </c>
      <c r="G40" s="4"/>
    </row>
    <row r="41" spans="1:7" ht="13.5" thickBot="1">
      <c r="A41" s="25"/>
      <c r="B41" s="26"/>
      <c r="C41" s="47" t="s">
        <v>1</v>
      </c>
      <c r="D41" s="48"/>
      <c r="E41" s="49">
        <f>SUM(E8:E40)</f>
        <v>0</v>
      </c>
      <c r="F41" s="45">
        <f>E41</f>
        <v>0</v>
      </c>
      <c r="G41" s="46" t="s">
        <v>3</v>
      </c>
    </row>
  </sheetData>
  <sheetProtection password="D9BF" sheet="1" objects="1" scenarios="1" selectLockedCells="1"/>
  <mergeCells count="1">
    <mergeCell ref="B3:C3"/>
  </mergeCells>
  <conditionalFormatting sqref="B5">
    <cfRule type="expression" priority="1" dxfId="2" stopIfTrue="1">
      <formula>$F$41=40</formula>
    </cfRule>
  </conditionalFormatting>
  <conditionalFormatting sqref="A8:B40 D8:G40">
    <cfRule type="expression" priority="2" dxfId="1" stopIfTrue="1">
      <formula>$F$41=32</formula>
    </cfRule>
  </conditionalFormatting>
  <conditionalFormatting sqref="C8:C40">
    <cfRule type="expression" priority="3" dxfId="0" stopIfTrue="1">
      <formula>$F$41=32</formula>
    </cfRule>
  </conditionalFormatting>
  <hyperlinks>
    <hyperlink ref="G4" r:id="rId1" display="http://www.arnodewever.com/quiz"/>
    <hyperlink ref="G5" r:id="rId2" display="http://myweb.ecomplanet.com/SUMM6365/"/>
    <hyperlink ref="G2" r:id="rId3" display="mailto:arno@arnodewever.com"/>
    <hyperlink ref="G1" r:id="rId4" display="mailto:GavinJSummers@Yahoo.co.uk"/>
  </hyperlinks>
  <printOptions/>
  <pageMargins left="0.75" right="0.75" top="1" bottom="1" header="0.5" footer="0.5"/>
  <pageSetup fitToHeight="1" fitToWidth="1" horizontalDpi="600" verticalDpi="600" orientation="landscape" paperSize="9" scale="61" r:id="rId5"/>
  <headerFooter alignWithMargins="0">
    <oddHeader>&amp;CGav &amp; Arno Mensa Test</oddHeader>
    <oddFooter>&amp;CPrepared by Arno de Wever &amp;&amp; Gavin Summers 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C37" sqref="C37"/>
    </sheetView>
  </sheetViews>
  <sheetFormatPr defaultColWidth="9.140625" defaultRowHeight="12.75"/>
  <cols>
    <col min="1" max="1" width="9.140625" style="27" customWidth="1"/>
    <col min="2" max="2" width="58.8515625" style="1" customWidth="1"/>
    <col min="3" max="3" width="33.57421875" style="28" customWidth="1"/>
    <col min="4" max="4" width="3.421875" style="2" hidden="1" customWidth="1"/>
    <col min="5" max="5" width="7.421875" style="1" hidden="1" customWidth="1"/>
    <col min="6" max="6" width="9.421875" style="2" customWidth="1"/>
    <col min="7" max="7" width="41.28125" style="2" customWidth="1"/>
    <col min="8" max="8" width="1.421875" style="2" customWidth="1"/>
    <col min="9" max="16384" width="9.140625" style="2" customWidth="1"/>
  </cols>
  <sheetData>
    <row r="1" spans="1:7" s="9" customFormat="1" ht="15.75">
      <c r="A1" s="12"/>
      <c r="B1" s="31" t="s">
        <v>38</v>
      </c>
      <c r="C1" s="32" t="s">
        <v>46</v>
      </c>
      <c r="E1" s="8"/>
      <c r="F1" s="40" t="s">
        <v>7</v>
      </c>
      <c r="G1" s="33" t="s">
        <v>42</v>
      </c>
    </row>
    <row r="2" spans="1:7" s="9" customFormat="1" ht="12.75">
      <c r="A2" s="12"/>
      <c r="B2" s="13"/>
      <c r="C2" s="14"/>
      <c r="E2" s="8"/>
      <c r="F2" s="41"/>
      <c r="G2" s="33" t="s">
        <v>5</v>
      </c>
    </row>
    <row r="3" spans="1:3" s="17" customFormat="1" ht="40.5" customHeight="1">
      <c r="A3" s="15"/>
      <c r="B3" s="51" t="s">
        <v>39</v>
      </c>
      <c r="C3" s="52"/>
    </row>
    <row r="4" spans="1:7" s="17" customFormat="1" ht="12.75">
      <c r="A4" s="15"/>
      <c r="B4" s="16"/>
      <c r="F4" s="42" t="s">
        <v>8</v>
      </c>
      <c r="G4" s="33" t="s">
        <v>4</v>
      </c>
    </row>
    <row r="5" spans="1:7" s="17" customFormat="1" ht="12.75">
      <c r="A5" s="15"/>
      <c r="B5" s="44" t="str">
        <f>IF(F41=32,"CONGRATULATIONS!!! You have completed the Mensa Test!"," ")</f>
        <v>CONGRATULATIONS!!! You have completed the Mensa Test!</v>
      </c>
      <c r="F5" s="50"/>
      <c r="G5" s="33" t="s">
        <v>6</v>
      </c>
    </row>
    <row r="6" spans="1:6" s="9" customFormat="1" ht="13.5" thickBot="1">
      <c r="A6" s="18"/>
      <c r="B6" s="8"/>
      <c r="C6" s="19"/>
      <c r="D6" s="20"/>
      <c r="E6" s="10"/>
      <c r="F6" s="11"/>
    </row>
    <row r="7" spans="1:7" ht="13.5" thickBot="1">
      <c r="A7" s="21"/>
      <c r="B7" s="36" t="s">
        <v>41</v>
      </c>
      <c r="C7" s="37" t="s">
        <v>0</v>
      </c>
      <c r="D7" s="36"/>
      <c r="E7" s="38" t="s">
        <v>2</v>
      </c>
      <c r="F7" s="43">
        <f>E41</f>
        <v>32</v>
      </c>
      <c r="G7" s="39" t="s">
        <v>3</v>
      </c>
    </row>
    <row r="8" spans="1:7" s="23" customFormat="1" ht="18" customHeight="1">
      <c r="A8" s="34">
        <v>0</v>
      </c>
      <c r="B8" s="29" t="s">
        <v>9</v>
      </c>
      <c r="C8" s="6" t="s">
        <v>79</v>
      </c>
      <c r="D8" s="22"/>
      <c r="E8" s="3"/>
      <c r="F8" s="3" t="str">
        <f>IF(C8="24 HOURS IN A DAY","Correct"," ")</f>
        <v>Correct</v>
      </c>
      <c r="G8" s="4"/>
    </row>
    <row r="9" spans="1:7" s="23" customFormat="1" ht="18" customHeight="1">
      <c r="A9" s="35">
        <f>A8+1</f>
        <v>1</v>
      </c>
      <c r="B9" s="30" t="s">
        <v>10</v>
      </c>
      <c r="C9" s="7" t="s">
        <v>78</v>
      </c>
      <c r="D9" s="24"/>
      <c r="E9" s="5">
        <f>IF(F9="Correct",1,0)</f>
        <v>1</v>
      </c>
      <c r="F9" s="5" t="str">
        <f>IF(C9="26 LETTERS OF THE ALPHABET","Correct"," ")</f>
        <v>Correct</v>
      </c>
      <c r="G9" s="4"/>
    </row>
    <row r="10" spans="1:7" s="23" customFormat="1" ht="18" customHeight="1">
      <c r="A10" s="35">
        <f>A9+1</f>
        <v>2</v>
      </c>
      <c r="B10" s="30" t="s">
        <v>11</v>
      </c>
      <c r="C10" s="7" t="s">
        <v>77</v>
      </c>
      <c r="D10" s="24"/>
      <c r="E10" s="5">
        <f>IF(F10="Correct",1,0)</f>
        <v>1</v>
      </c>
      <c r="F10" s="5" t="str">
        <f>IF(C10="7 DAYS OF THE WEEK","Correct"," ")</f>
        <v>Correct</v>
      </c>
      <c r="G10" s="4"/>
    </row>
    <row r="11" spans="1:7" s="23" customFormat="1" ht="18" customHeight="1">
      <c r="A11" s="35">
        <f>A10+1</f>
        <v>3</v>
      </c>
      <c r="B11" s="30" t="s">
        <v>12</v>
      </c>
      <c r="C11" s="7" t="s">
        <v>76</v>
      </c>
      <c r="D11" s="24"/>
      <c r="E11" s="5">
        <f>IF(F11="Correct",1,0)</f>
        <v>1</v>
      </c>
      <c r="F11" s="5" t="str">
        <f>IF(C11="7 WONDERS OF THE WORLD","Correct"," ")</f>
        <v>Correct</v>
      </c>
      <c r="G11" s="4"/>
    </row>
    <row r="12" spans="1:7" s="23" customFormat="1" ht="18" customHeight="1">
      <c r="A12" s="35">
        <f>A11+1</f>
        <v>4</v>
      </c>
      <c r="B12" s="30" t="s">
        <v>13</v>
      </c>
      <c r="C12" s="7" t="s">
        <v>75</v>
      </c>
      <c r="D12" s="24"/>
      <c r="E12" s="5">
        <f>IF(F12="Correct",1,0)</f>
        <v>1</v>
      </c>
      <c r="F12" s="5" t="str">
        <f>IF(C12="12 SIGNS OF THE ZODIAC","Correct"," ")</f>
        <v>Correct</v>
      </c>
      <c r="G12" s="4"/>
    </row>
    <row r="13" spans="1:7" s="23" customFormat="1" ht="18" customHeight="1">
      <c r="A13" s="35">
        <f>A12+1</f>
        <v>5</v>
      </c>
      <c r="B13" s="30" t="s">
        <v>14</v>
      </c>
      <c r="C13" s="7" t="s">
        <v>74</v>
      </c>
      <c r="D13" s="24"/>
      <c r="E13" s="5">
        <f>IF(F13="Correct",1,0)</f>
        <v>1</v>
      </c>
      <c r="F13" s="5" t="str">
        <f>IF(C13="66 BOOKS OF THE BIBLE","Correct"," ")</f>
        <v>Correct</v>
      </c>
      <c r="G13" s="4"/>
    </row>
    <row r="14" spans="1:7" s="23" customFormat="1" ht="18" customHeight="1">
      <c r="A14" s="35">
        <f>A13+1</f>
        <v>6</v>
      </c>
      <c r="B14" s="30" t="s">
        <v>15</v>
      </c>
      <c r="C14" s="7" t="s">
        <v>73</v>
      </c>
      <c r="D14" s="24"/>
      <c r="E14" s="5">
        <f>IF(F14="Correct",1,0)</f>
        <v>1</v>
      </c>
      <c r="F14" s="5" t="str">
        <f>IF(C14="52 CARDS IN A PACK (WITHOUT JOKERS)","Correct"," ")</f>
        <v>Correct</v>
      </c>
      <c r="G14" s="4"/>
    </row>
    <row r="15" spans="1:7" s="23" customFormat="1" ht="18" customHeight="1">
      <c r="A15" s="35">
        <f>A14+1</f>
        <v>7</v>
      </c>
      <c r="B15" s="30" t="s">
        <v>43</v>
      </c>
      <c r="C15" s="7" t="s">
        <v>72</v>
      </c>
      <c r="D15" s="24"/>
      <c r="E15" s="5">
        <f>IF(F15="Correct",1,0)</f>
        <v>1</v>
      </c>
      <c r="F15" s="5" t="str">
        <f>IF(C15="13 STRIPES IN THE UNITED STATES FLAG","Correct"," ")</f>
        <v>Correct</v>
      </c>
      <c r="G15" s="4"/>
    </row>
    <row r="16" spans="1:7" s="23" customFormat="1" ht="18" customHeight="1">
      <c r="A16" s="35">
        <f>A15+1</f>
        <v>8</v>
      </c>
      <c r="B16" s="30" t="s">
        <v>16</v>
      </c>
      <c r="C16" s="7" t="s">
        <v>71</v>
      </c>
      <c r="D16" s="24"/>
      <c r="E16" s="5">
        <f>IF(F16="Correct",1,0)</f>
        <v>1</v>
      </c>
      <c r="F16" s="5" t="str">
        <f>IF(C16="18 HOLES ON A GOLF COURSE","Correct"," ")</f>
        <v>Correct</v>
      </c>
      <c r="G16" s="4"/>
    </row>
    <row r="17" spans="1:7" s="23" customFormat="1" ht="18" customHeight="1">
      <c r="A17" s="35">
        <f>A16+1</f>
        <v>9</v>
      </c>
      <c r="B17" s="30" t="s">
        <v>17</v>
      </c>
      <c r="C17" s="7" t="s">
        <v>70</v>
      </c>
      <c r="D17" s="24"/>
      <c r="E17" s="5">
        <f>IF(F17="Correct",1,0)</f>
        <v>1</v>
      </c>
      <c r="F17" s="5" t="str">
        <f>IF(C17="39 BOOKS OF THE OLD TESTAMENT","Correct"," ")</f>
        <v>Correct</v>
      </c>
      <c r="G17" s="4"/>
    </row>
    <row r="18" spans="1:7" s="23" customFormat="1" ht="18" customHeight="1">
      <c r="A18" s="35">
        <f>A17+1</f>
        <v>10</v>
      </c>
      <c r="B18" s="30" t="s">
        <v>18</v>
      </c>
      <c r="C18" s="7" t="s">
        <v>69</v>
      </c>
      <c r="D18" s="24"/>
      <c r="E18" s="5">
        <f>IF(F18="Correct",1,0)</f>
        <v>1</v>
      </c>
      <c r="F18" s="5" t="str">
        <f>IF(C18="5 TOES ON A FOOT","Correct"," ")</f>
        <v>Correct</v>
      </c>
      <c r="G18" s="4"/>
    </row>
    <row r="19" spans="1:7" s="23" customFormat="1" ht="18" customHeight="1">
      <c r="A19" s="35">
        <f>A18+1</f>
        <v>11</v>
      </c>
      <c r="B19" s="30" t="s">
        <v>19</v>
      </c>
      <c r="C19" s="7" t="s">
        <v>68</v>
      </c>
      <c r="D19" s="24"/>
      <c r="E19" s="5">
        <f>IF(F19="Correct",1,0)</f>
        <v>1</v>
      </c>
      <c r="F19" s="5" t="str">
        <f>IF(C19="90 DEGREES IN A RIGHT ANGLE","Correct"," ")</f>
        <v>Correct</v>
      </c>
      <c r="G19" s="4"/>
    </row>
    <row r="20" spans="1:7" s="23" customFormat="1" ht="18" customHeight="1">
      <c r="A20" s="35">
        <f>A19+1</f>
        <v>12</v>
      </c>
      <c r="B20" s="30" t="s">
        <v>20</v>
      </c>
      <c r="C20" s="7" t="s">
        <v>67</v>
      </c>
      <c r="D20" s="24"/>
      <c r="E20" s="5">
        <f>IF(F20="Correct",1,0)</f>
        <v>1</v>
      </c>
      <c r="F20" s="5" t="str">
        <f>IF(C20="3 BLIND MICE (SEE HOW THEY RUN)","Correct"," ")</f>
        <v>Correct</v>
      </c>
      <c r="G20" s="4"/>
    </row>
    <row r="21" spans="1:7" s="23" customFormat="1" ht="18" customHeight="1">
      <c r="A21" s="35">
        <f>A20+1</f>
        <v>13</v>
      </c>
      <c r="B21" s="30" t="s">
        <v>21</v>
      </c>
      <c r="C21" s="7" t="s">
        <v>66</v>
      </c>
      <c r="D21" s="24"/>
      <c r="E21" s="5">
        <f>IF(F21="Correct",1,0)</f>
        <v>1</v>
      </c>
      <c r="F21" s="5" t="str">
        <f>IF(C21="32 IS THE TEMPERATURE IN DEGREES FAHRENHEIT AT WHICH WATER FREEZES","Correct"," ")</f>
        <v>Correct</v>
      </c>
      <c r="G21" s="4"/>
    </row>
    <row r="22" spans="1:7" s="23" customFormat="1" ht="18" customHeight="1">
      <c r="A22" s="35">
        <f>A21+1</f>
        <v>14</v>
      </c>
      <c r="B22" s="30" t="s">
        <v>22</v>
      </c>
      <c r="C22" s="7" t="s">
        <v>65</v>
      </c>
      <c r="D22" s="24"/>
      <c r="E22" s="5">
        <f>IF(F22="Correct",1,0)</f>
        <v>1</v>
      </c>
      <c r="F22" s="5" t="str">
        <f>IF(C22="15 PLAYERS IN A RUGBY TEAM","Correct"," ")</f>
        <v>Correct</v>
      </c>
      <c r="G22" s="4"/>
    </row>
    <row r="23" spans="1:7" s="23" customFormat="1" ht="18" customHeight="1">
      <c r="A23" s="35">
        <f>A22+1</f>
        <v>15</v>
      </c>
      <c r="B23" s="30" t="s">
        <v>23</v>
      </c>
      <c r="C23" s="7" t="s">
        <v>64</v>
      </c>
      <c r="D23" s="24"/>
      <c r="E23" s="5">
        <f>IF(F23="Correct",1,0)</f>
        <v>1</v>
      </c>
      <c r="F23" s="5" t="str">
        <f>IF(C23="3 WHEELS ON A TRICYCLE","Correct"," ")</f>
        <v>Correct</v>
      </c>
      <c r="G23" s="4"/>
    </row>
    <row r="24" spans="1:7" s="23" customFormat="1" ht="18" customHeight="1">
      <c r="A24" s="35">
        <f>A23+1</f>
        <v>16</v>
      </c>
      <c r="B24" s="30" t="s">
        <v>40</v>
      </c>
      <c r="C24" s="7" t="s">
        <v>63</v>
      </c>
      <c r="D24" s="24"/>
      <c r="E24" s="5">
        <f>IF(F24="Correct",1,0)</f>
        <v>1</v>
      </c>
      <c r="F24" s="5" t="str">
        <f>IF(C24="100 CENTS IN A EURO","Correct"," ")</f>
        <v>Correct</v>
      </c>
      <c r="G24" s="4"/>
    </row>
    <row r="25" spans="1:7" s="23" customFormat="1" ht="18" customHeight="1">
      <c r="A25" s="35">
        <f>A24+1</f>
        <v>17</v>
      </c>
      <c r="B25" s="30" t="s">
        <v>24</v>
      </c>
      <c r="C25" s="7" t="s">
        <v>62</v>
      </c>
      <c r="D25" s="24"/>
      <c r="E25" s="5">
        <f>IF(F25="Correct",1,0)</f>
        <v>1</v>
      </c>
      <c r="F25" s="5" t="str">
        <f>IF(C25="11 PLAYERS IN A FOOTBALL (SOCCER) TEAM","Correct"," ")</f>
        <v>Correct</v>
      </c>
      <c r="G25" s="4"/>
    </row>
    <row r="26" spans="1:7" s="23" customFormat="1" ht="18" customHeight="1">
      <c r="A26" s="35">
        <f>A25+1</f>
        <v>18</v>
      </c>
      <c r="B26" s="30" t="s">
        <v>25</v>
      </c>
      <c r="C26" s="7" t="s">
        <v>61</v>
      </c>
      <c r="D26" s="24"/>
      <c r="E26" s="5">
        <f>IF(F26="Correct",1,0)</f>
        <v>1</v>
      </c>
      <c r="F26" s="5" t="str">
        <f>IF(C26="12 MONTHS IN A YEAR","Correct"," ")</f>
        <v>Correct</v>
      </c>
      <c r="G26" s="4"/>
    </row>
    <row r="27" spans="1:7" s="23" customFormat="1" ht="18" customHeight="1">
      <c r="A27" s="35">
        <f>A26+1</f>
        <v>19</v>
      </c>
      <c r="B27" s="30" t="s">
        <v>44</v>
      </c>
      <c r="C27" s="7" t="s">
        <v>60</v>
      </c>
      <c r="D27" s="24"/>
      <c r="E27" s="5">
        <f>IF(F27="Correct",1,0)</f>
        <v>1</v>
      </c>
      <c r="F27" s="5" t="str">
        <f>IF(OR(C27="13 IS UNLUCKY FOR SOME"),"Correct",IF(OR(C27="13 = UNLUCKY FOR SOME"),"Correct",IF(OR(C27="13=UNLUCKY FOR SOME"),"Correct","")))</f>
        <v>Correct</v>
      </c>
      <c r="G27" s="4"/>
    </row>
    <row r="28" spans="1:7" s="23" customFormat="1" ht="18" customHeight="1">
      <c r="A28" s="35">
        <f>A27+1</f>
        <v>20</v>
      </c>
      <c r="B28" s="30" t="s">
        <v>26</v>
      </c>
      <c r="C28" s="7" t="s">
        <v>59</v>
      </c>
      <c r="D28" s="24"/>
      <c r="E28" s="5">
        <f>IF(F28="Correct",1,0)</f>
        <v>1</v>
      </c>
      <c r="F28" s="5" t="str">
        <f>IF(OR(C28="8 TENTACLES ON A OCTOPUS"),"Correct",IF(OR(C28="8 TENTACLES ON AN OCTOPUS"),"Correct",""))</f>
        <v>Correct</v>
      </c>
      <c r="G28" s="4"/>
    </row>
    <row r="29" spans="1:7" s="23" customFormat="1" ht="18" customHeight="1">
      <c r="A29" s="35">
        <f>A28+1</f>
        <v>21</v>
      </c>
      <c r="B29" s="30" t="s">
        <v>27</v>
      </c>
      <c r="C29" s="7" t="s">
        <v>58</v>
      </c>
      <c r="D29" s="24"/>
      <c r="E29" s="5">
        <f>IF(F29="Correct",1,0)</f>
        <v>1</v>
      </c>
      <c r="F29" s="5" t="str">
        <f>IF(C29="29 DAYS IN FEBRUARY IN A LEAP YEAR","Correct"," ")</f>
        <v>Correct</v>
      </c>
      <c r="G29" s="4"/>
    </row>
    <row r="30" spans="1:7" s="23" customFormat="1" ht="18" customHeight="1">
      <c r="A30" s="35">
        <f>A29+1</f>
        <v>22</v>
      </c>
      <c r="B30" s="30" t="s">
        <v>28</v>
      </c>
      <c r="C30" s="7" t="s">
        <v>57</v>
      </c>
      <c r="D30" s="24"/>
      <c r="E30" s="5">
        <f>IF(F30="Correct",1,0)</f>
        <v>1</v>
      </c>
      <c r="F30" s="5" t="str">
        <f>IF(C30="27 BOOKS IN THE NEW TESTAMENT","Correct"," ")</f>
        <v>Correct</v>
      </c>
      <c r="G30" s="4"/>
    </row>
    <row r="31" spans="1:7" s="23" customFormat="1" ht="18" customHeight="1">
      <c r="A31" s="35">
        <f>A30+1</f>
        <v>23</v>
      </c>
      <c r="B31" s="30" t="s">
        <v>29</v>
      </c>
      <c r="C31" s="7" t="s">
        <v>56</v>
      </c>
      <c r="D31" s="24"/>
      <c r="E31" s="5">
        <f>IF(F31="Correct",1,0)</f>
        <v>1</v>
      </c>
      <c r="F31" s="5" t="str">
        <f>IF(C31="365 DAYS IN A YEAR","Correct"," ")</f>
        <v>Correct</v>
      </c>
      <c r="G31" s="4"/>
    </row>
    <row r="32" spans="1:7" s="23" customFormat="1" ht="18" customHeight="1">
      <c r="A32" s="35">
        <f>A31+1</f>
        <v>24</v>
      </c>
      <c r="B32" s="30" t="s">
        <v>30</v>
      </c>
      <c r="C32" s="7" t="s">
        <v>55</v>
      </c>
      <c r="D32" s="24"/>
      <c r="E32" s="5">
        <f>IF(F32="Correct",1,0)</f>
        <v>1</v>
      </c>
      <c r="F32" s="5" t="str">
        <f>IF(C32="13 LOAVES IN A BAKERS DOZEN","Correct"," ")</f>
        <v>Correct</v>
      </c>
      <c r="G32" s="4"/>
    </row>
    <row r="33" spans="1:7" s="23" customFormat="1" ht="18" customHeight="1">
      <c r="A33" s="35">
        <f>A32+1</f>
        <v>25</v>
      </c>
      <c r="B33" s="30" t="s">
        <v>31</v>
      </c>
      <c r="C33" s="7" t="s">
        <v>54</v>
      </c>
      <c r="D33" s="24"/>
      <c r="E33" s="5">
        <f>IF(F33="Correct",1,0)</f>
        <v>1</v>
      </c>
      <c r="F33" s="5" t="str">
        <f>IF(C33="52 WEEKS IN A YEAR","Correct"," ")</f>
        <v>Correct</v>
      </c>
      <c r="G33" s="4"/>
    </row>
    <row r="34" spans="1:7" s="23" customFormat="1" ht="18" customHeight="1">
      <c r="A34" s="35">
        <f>A33+1</f>
        <v>26</v>
      </c>
      <c r="B34" s="30" t="s">
        <v>32</v>
      </c>
      <c r="C34" s="7" t="s">
        <v>53</v>
      </c>
      <c r="D34" s="24"/>
      <c r="E34" s="5">
        <f>IF(F34="Correct",1,0)</f>
        <v>1</v>
      </c>
      <c r="F34" s="5" t="str">
        <f>IF(C34="9 LIVES OF A CAT","Correct"," ")</f>
        <v>Correct</v>
      </c>
      <c r="G34" s="4"/>
    </row>
    <row r="35" spans="1:7" s="23" customFormat="1" ht="18" customHeight="1">
      <c r="A35" s="35">
        <f>A34+1</f>
        <v>27</v>
      </c>
      <c r="B35" s="30" t="s">
        <v>45</v>
      </c>
      <c r="C35" s="7" t="s">
        <v>52</v>
      </c>
      <c r="D35" s="24"/>
      <c r="E35" s="5">
        <f>IF(F35="Correct",1,0)</f>
        <v>1</v>
      </c>
      <c r="F35" s="5" t="str">
        <f>IF(OR(C35="60 MINUTES IN A HOUR"),"Correct",IF(OR(C35="60 MINUTES IN AN HOUR"),"Correct",""))</f>
        <v>Correct</v>
      </c>
      <c r="G35" s="4"/>
    </row>
    <row r="36" spans="1:7" s="23" customFormat="1" ht="18" customHeight="1">
      <c r="A36" s="35">
        <f>A35+1</f>
        <v>28</v>
      </c>
      <c r="B36" s="30" t="s">
        <v>33</v>
      </c>
      <c r="C36" s="7" t="s">
        <v>51</v>
      </c>
      <c r="D36" s="24"/>
      <c r="E36" s="5">
        <f>IF(F36="Correct",1,0)</f>
        <v>1</v>
      </c>
      <c r="F36" s="5" t="str">
        <f>IF(C36="23 PAIRS OF CHROMOSOMES IN THE HUMAN BODY","Correct"," ")</f>
        <v>Correct</v>
      </c>
      <c r="G36" s="4"/>
    </row>
    <row r="37" spans="1:7" s="23" customFormat="1" ht="18" customHeight="1">
      <c r="A37" s="35">
        <f>A36+1</f>
        <v>29</v>
      </c>
      <c r="B37" s="30" t="s">
        <v>34</v>
      </c>
      <c r="C37" s="7" t="s">
        <v>50</v>
      </c>
      <c r="D37" s="24"/>
      <c r="E37" s="5">
        <f>IF(F37="Correct",1,0)</f>
        <v>1</v>
      </c>
      <c r="F37" s="5" t="str">
        <f>IF(C37="64 SQUARES ON A CHESS BOARD","Correct"," ")</f>
        <v>Correct</v>
      </c>
      <c r="G37" s="4"/>
    </row>
    <row r="38" spans="1:7" s="23" customFormat="1" ht="18" customHeight="1">
      <c r="A38" s="35">
        <f>A37+1</f>
        <v>30</v>
      </c>
      <c r="B38" s="30" t="s">
        <v>35</v>
      </c>
      <c r="C38" s="7" t="s">
        <v>49</v>
      </c>
      <c r="D38" s="24"/>
      <c r="E38" s="5">
        <f>IF(F38="Correct",1,0)</f>
        <v>1</v>
      </c>
      <c r="F38" s="5" t="str">
        <f>IF(C38="6 BALLS TO AN OVER IN CRICKET","Correct"," ")</f>
        <v>Correct</v>
      </c>
      <c r="G38" s="4"/>
    </row>
    <row r="39" spans="1:7" s="23" customFormat="1" ht="18" customHeight="1">
      <c r="A39" s="35">
        <f>A38+1</f>
        <v>31</v>
      </c>
      <c r="B39" s="30" t="s">
        <v>36</v>
      </c>
      <c r="C39" s="7" t="s">
        <v>48</v>
      </c>
      <c r="D39" s="24"/>
      <c r="E39" s="5">
        <f>IF(F39="Correct",1,0)</f>
        <v>1</v>
      </c>
      <c r="F39" s="5" t="str">
        <f>IF(C39="1000 YEARS IN A MILLENIUM","Correct"," ")</f>
        <v>Correct</v>
      </c>
      <c r="G39" s="4"/>
    </row>
    <row r="40" spans="1:7" s="23" customFormat="1" ht="18" customHeight="1" thickBot="1">
      <c r="A40" s="35">
        <f>A39+1</f>
        <v>32</v>
      </c>
      <c r="B40" s="30" t="s">
        <v>37</v>
      </c>
      <c r="C40" s="7" t="s">
        <v>47</v>
      </c>
      <c r="D40" s="24"/>
      <c r="E40" s="5">
        <f>IF(F40="Correct",1,0)</f>
        <v>1</v>
      </c>
      <c r="F40" s="5" t="str">
        <f>IF(OR(C40="15 MEN ON A DEAD MANS CHEST"),"Correct",IF(OR(C40="15 MEN ON A DEAD MAN'S CHEST"),"Correct",""))</f>
        <v>Correct</v>
      </c>
      <c r="G40" s="4"/>
    </row>
    <row r="41" spans="1:7" ht="13.5" thickBot="1">
      <c r="A41" s="25"/>
      <c r="B41" s="26"/>
      <c r="C41" s="47" t="s">
        <v>1</v>
      </c>
      <c r="D41" s="48"/>
      <c r="E41" s="49">
        <f>SUM(E8:E40)</f>
        <v>32</v>
      </c>
      <c r="F41" s="45">
        <f>E41</f>
        <v>32</v>
      </c>
      <c r="G41" s="46" t="s">
        <v>3</v>
      </c>
    </row>
  </sheetData>
  <sheetProtection password="D9BF" sheet="1" objects="1" scenarios="1" selectLockedCells="1"/>
  <mergeCells count="1">
    <mergeCell ref="B3:C3"/>
  </mergeCells>
  <conditionalFormatting sqref="B5">
    <cfRule type="expression" priority="3" dxfId="2" stopIfTrue="1">
      <formula>$F$41=40</formula>
    </cfRule>
  </conditionalFormatting>
  <conditionalFormatting sqref="A8:B40 D8:G40">
    <cfRule type="expression" priority="2" dxfId="1" stopIfTrue="1">
      <formula>$F$41=32</formula>
    </cfRule>
  </conditionalFormatting>
  <conditionalFormatting sqref="C8:C40">
    <cfRule type="expression" priority="1" dxfId="0" stopIfTrue="1">
      <formula>$F$41=32</formula>
    </cfRule>
  </conditionalFormatting>
  <hyperlinks>
    <hyperlink ref="G4" r:id="rId1" display="http://www.arnodewever.com/quiz"/>
    <hyperlink ref="G5" r:id="rId2" display="http://myweb.ecomplanet.com/SUMM6365/"/>
    <hyperlink ref="G2" r:id="rId3" display="mailto:arno@arnodewever.com"/>
    <hyperlink ref="G1" r:id="rId4" display="mailto:GavinJSummers@Yahoo.co.uk"/>
  </hyperlinks>
  <printOptions/>
  <pageMargins left="0.75" right="0.75" top="1" bottom="1" header="0.5" footer="0.5"/>
  <pageSetup fitToHeight="1" fitToWidth="1" horizontalDpi="600" verticalDpi="600" orientation="landscape" paperSize="9" scale="61" r:id="rId5"/>
  <headerFooter alignWithMargins="0">
    <oddHeader>&amp;CGav &amp; Arno Mensa Test</oddHeader>
    <oddFooter>&amp;CPrepared by Arno de Wever &amp;&amp; Gavin Summers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Mensa Test</dc:title>
  <dc:subject/>
  <dc:creator>Arno de Wever &amp; Gavin Summers</dc:creator>
  <cp:keywords/>
  <dc:description>Version 1.0.4 - 17 August 2004</dc:description>
  <cp:lastModifiedBy>Steve Jones</cp:lastModifiedBy>
  <cp:lastPrinted>2004-05-08T19:23:38Z</cp:lastPrinted>
  <dcterms:created xsi:type="dcterms:W3CDTF">2003-07-08T08:17:27Z</dcterms:created>
  <dcterms:modified xsi:type="dcterms:W3CDTF">2012-05-03T11:14:25Z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